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activeTab="0"/>
  </bookViews>
  <sheets>
    <sheet name="tassi di assenza19" sheetId="1" r:id="rId1"/>
  </sheets>
  <definedNames>
    <definedName name="_xlnm.Print_Area" localSheetId="0">'tassi di assenza19'!$A$1:$R$8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<sst xmlns="http://schemas.openxmlformats.org/spreadsheetml/2006/main" count="23" uniqueCount="22">
  <si>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Dirigente  </t>
  </si>
  <si>
    <t xml:space="preserve">Impiegato </t>
  </si>
  <si>
    <t xml:space="preserve">Impiegato part-time </t>
  </si>
  <si>
    <t xml:space="preserve">Operaio </t>
  </si>
  <si>
    <t>ore lavorate</t>
  </si>
  <si>
    <t>trasformazione gg/ore</t>
  </si>
  <si>
    <t xml:space="preserve">Ore lavorabili da un agente </t>
  </si>
  <si>
    <t>% tasso di presenza</t>
  </si>
  <si>
    <t>TOTALE</t>
  </si>
  <si>
    <t>Percentuali GG ferie</t>
  </si>
  <si>
    <t>Percentuali GG Assenze</t>
  </si>
  <si>
    <t>Tot.GG assenza (F+G)</t>
  </si>
  <si>
    <t>Apprendisti</t>
  </si>
  <si>
    <t>ANNO 2019</t>
  </si>
  <si>
    <t>Personale Medio Anno 2019</t>
  </si>
  <si>
    <t>Ore lavorabili totali</t>
  </si>
  <si>
    <t>assenze generali in gg</t>
  </si>
  <si>
    <t>assenze per infortuni gg</t>
  </si>
  <si>
    <t>Assenze per ferie/permessi in gg</t>
  </si>
  <si>
    <t>% tasso di assenza complessivo</t>
  </si>
  <si>
    <t>Personale Complessivo Anno 2019</t>
  </si>
  <si>
    <t>Personale al 31/12/19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</si>
</sst>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[$-410]dddd\ d\ mmmm\ yyyy"/>
    <numFmt numFmtId="175" formatCode="0.0%"/>
    <numFmt numFmtId="176" formatCode="_-* #,##0.000_-;\-* #,##0.000_-;_-* &quot;-&quot;??_-;_-@_-"/>
    <numFmt numFmtId="177" formatCode="0.00;[Red]0.00"/>
    <numFmt numFmtId="178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173" fontId="0" fillId="0" borderId="10" xfId="43" applyNumberFormat="1" applyFont="1" applyBorder="1" applyAlignment="1">
      <alignment/>
    </xf>
    <xf numFmtId="165" fontId="0" fillId="0" borderId="10" xfId="43" applyFont="1" applyBorder="1" applyAlignment="1">
      <alignment/>
    </xf>
    <xf numFmtId="9" fontId="0" fillId="0" borderId="10" xfId="48" applyFont="1" applyBorder="1" applyAlignment="1">
      <alignment/>
    </xf>
    <xf numFmtId="165" fontId="36" fillId="0" borderId="10" xfId="43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65" fontId="36" fillId="33" borderId="10" xfId="43" applyFont="1" applyFill="1" applyBorder="1" applyAlignment="1">
      <alignment vertical="center" wrapText="1"/>
    </xf>
    <xf numFmtId="165" fontId="33" fillId="0" borderId="10" xfId="43" applyFont="1" applyBorder="1" applyAlignment="1">
      <alignment/>
    </xf>
    <xf numFmtId="165" fontId="37" fillId="33" borderId="10" xfId="43" applyFont="1" applyFill="1" applyBorder="1" applyAlignment="1">
      <alignment vertical="center" wrapText="1"/>
    </xf>
    <xf numFmtId="10" fontId="0" fillId="0" borderId="10" xfId="48" applyNumberFormat="1" applyFont="1" applyBorder="1" applyAlignment="1">
      <alignment/>
    </xf>
    <xf numFmtId="165" fontId="36" fillId="33" borderId="10" xfId="43" applyFont="1" applyFill="1" applyBorder="1" applyAlignment="1">
      <alignment horizontal="center" vertical="center" wrapText="1"/>
    </xf>
    <xf numFmtId="165" fontId="37" fillId="33" borderId="10" xfId="43" applyFont="1" applyFill="1" applyBorder="1" applyAlignment="1">
      <alignment horizontal="center" vertical="center" wrapText="1"/>
    </xf>
    <xf numFmtId="165" fontId="36" fillId="0" borderId="10" xfId="43" applyFont="1" applyBorder="1" applyAlignment="1">
      <alignment horizontal="center" vertical="center" wrapText="1"/>
    </xf>
    <xf numFmtId="165" fontId="0" fillId="0" borderId="10" xfId="43" applyFont="1" applyBorder="1" applyAlignment="1">
      <alignment horizontal="center"/>
    </xf>
    <xf numFmtId="0" fontId="0" fillId="0" borderId="0" xfId="0" applyAlignment="1">
      <alignment horizontal="center"/>
    </xf>
    <xf numFmtId="173" fontId="0" fillId="0" borderId="10" xfId="43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5.421875" style="0" bestFit="1" customWidth="1"/>
    <col min="2" max="2" width="19.28125" style="0" customWidth="1"/>
    <col min="3" max="3" width="10.8515625" style="14" customWidth="1"/>
    <col min="4" max="4" width="9.7109375" style="14" customWidth="1"/>
    <col min="5" max="5" width="9.57421875" style="14" customWidth="1"/>
    <col min="6" max="6" width="10.7109375" style="0" customWidth="1"/>
    <col min="7" max="7" width="9.57421875" style="0" customWidth="1"/>
    <col min="8" max="8" width="10.00390625" style="0" customWidth="1"/>
    <col min="9" max="9" width="9.57421875" style="0" customWidth="1"/>
    <col min="10" max="10" width="10.28125" style="0" customWidth="1"/>
    <col min="11" max="11" width="12.8515625" style="0" customWidth="1"/>
    <col min="12" max="13" width="10.28125" style="0" customWidth="1"/>
    <col min="14" max="14" width="14.28125" style="0" customWidth="1"/>
    <col min="15" max="15" width="10.421875" style="0" customWidth="1"/>
    <col min="16" max="16" width="13.00390625" style="0" customWidth="1"/>
    <col min="17" max="17" width="9.57421875" style="0" customWidth="1"/>
    <col min="18" max="18" width="9.421875" style="0" customWidth="1"/>
  </cols>
  <sheetData>
    <row r="1" spans="1:18" s="5" customFormat="1" ht="65.25" customHeight="1">
      <c r="A1" s="6"/>
      <c r="B1" s="4" t="s">
        <v>13</v>
      </c>
      <c r="C1" s="11" t="s">
        <v>20</v>
      </c>
      <c r="D1" s="11" t="s">
        <v>21</v>
      </c>
      <c r="E1" s="11" t="s">
        <v>14</v>
      </c>
      <c r="F1" s="8" t="s">
        <v>6</v>
      </c>
      <c r="G1" s="8" t="s">
        <v>15</v>
      </c>
      <c r="H1" s="10" t="s">
        <v>16</v>
      </c>
      <c r="I1" s="10" t="s">
        <v>17</v>
      </c>
      <c r="J1" s="11" t="s">
        <v>11</v>
      </c>
      <c r="K1" s="11" t="s">
        <v>5</v>
      </c>
      <c r="L1" s="6" t="s">
        <v>10</v>
      </c>
      <c r="M1" s="10" t="s">
        <v>18</v>
      </c>
      <c r="N1" s="11" t="s">
        <v>5</v>
      </c>
      <c r="O1" s="4" t="s">
        <v>9</v>
      </c>
      <c r="P1" s="4" t="s">
        <v>4</v>
      </c>
      <c r="Q1" s="4" t="s">
        <v>7</v>
      </c>
      <c r="R1" s="12" t="s">
        <v>19</v>
      </c>
    </row>
    <row r="2" spans="1:18" ht="15">
      <c r="A2" s="1">
        <v>4</v>
      </c>
      <c r="B2" s="2" t="s">
        <v>0</v>
      </c>
      <c r="C2" s="15">
        <f>A2</f>
        <v>4</v>
      </c>
      <c r="D2" s="15">
        <v>4</v>
      </c>
      <c r="E2" s="13">
        <f>G2/(52*38)</f>
        <v>4</v>
      </c>
      <c r="F2" s="1">
        <f aca="true" t="shared" si="0" ref="F2:F7">38*52</f>
        <v>1976</v>
      </c>
      <c r="G2" s="1">
        <f>$A2*(38*52)-(38*0)</f>
        <v>7904</v>
      </c>
      <c r="H2" s="2">
        <v>0</v>
      </c>
      <c r="I2" s="2">
        <v>0</v>
      </c>
      <c r="J2" s="2">
        <f>H2-I2</f>
        <v>0</v>
      </c>
      <c r="K2" s="2">
        <f>J2*7.6</f>
        <v>0</v>
      </c>
      <c r="L2" s="2">
        <f aca="true" t="shared" si="1" ref="L2:L7">K2/G2</f>
        <v>0</v>
      </c>
      <c r="M2" s="2">
        <v>145.8</v>
      </c>
      <c r="N2" s="2">
        <f>M2*7.6</f>
        <v>1108.08</v>
      </c>
      <c r="O2" s="9">
        <f aca="true" t="shared" si="2" ref="O2:O7">N2/G2</f>
        <v>0.14019230769230767</v>
      </c>
      <c r="P2" s="2">
        <f aca="true" t="shared" si="3" ref="P2:P7">G2-K2-N2</f>
        <v>6795.92</v>
      </c>
      <c r="Q2" s="9">
        <f aca="true" t="shared" si="4" ref="Q2:Q7">P2/G2</f>
        <v>0.8598076923076923</v>
      </c>
      <c r="R2" s="9">
        <f aca="true" t="shared" si="5" ref="R2:R7">100%-Q2</f>
        <v>0.14019230769230773</v>
      </c>
    </row>
    <row r="3" spans="1:18" ht="15">
      <c r="A3" s="1">
        <v>53</v>
      </c>
      <c r="B3" s="2" t="s">
        <v>1</v>
      </c>
      <c r="C3" s="15">
        <f>A3</f>
        <v>53</v>
      </c>
      <c r="D3" s="15">
        <v>51</v>
      </c>
      <c r="E3" s="13">
        <f>G3/(52*38)</f>
        <v>52.84615384615385</v>
      </c>
      <c r="F3" s="1">
        <f t="shared" si="0"/>
        <v>1976</v>
      </c>
      <c r="G3" s="1">
        <f>$A3*(38*52)-(38*8)</f>
        <v>104424</v>
      </c>
      <c r="H3" s="2">
        <v>745.89</v>
      </c>
      <c r="I3" s="2">
        <v>0</v>
      </c>
      <c r="J3" s="2">
        <f>H3+I3</f>
        <v>745.89</v>
      </c>
      <c r="K3" s="2">
        <f>J3*7.6</f>
        <v>5668.763999999999</v>
      </c>
      <c r="L3" s="9">
        <f t="shared" si="1"/>
        <v>0.054286026200873354</v>
      </c>
      <c r="M3" s="2">
        <v>1688.53</v>
      </c>
      <c r="N3" s="2">
        <f>M3*7.6</f>
        <v>12832.828</v>
      </c>
      <c r="O3" s="9">
        <f t="shared" si="2"/>
        <v>0.12289155749636098</v>
      </c>
      <c r="P3" s="2">
        <f t="shared" si="3"/>
        <v>85922.40800000001</v>
      </c>
      <c r="Q3" s="9">
        <f t="shared" si="4"/>
        <v>0.8228224163027658</v>
      </c>
      <c r="R3" s="9">
        <f t="shared" si="5"/>
        <v>0.17717758369723424</v>
      </c>
    </row>
    <row r="4" spans="1:18" ht="15">
      <c r="A4" s="1">
        <v>1</v>
      </c>
      <c r="B4" s="2" t="s">
        <v>2</v>
      </c>
      <c r="C4" s="15">
        <f>A4</f>
        <v>1</v>
      </c>
      <c r="D4" s="15">
        <v>1</v>
      </c>
      <c r="E4" s="13">
        <f>G4/(52*38)</f>
        <v>1</v>
      </c>
      <c r="F4" s="1">
        <f t="shared" si="0"/>
        <v>1976</v>
      </c>
      <c r="G4" s="1">
        <f>$A4*(38*52)-(38*0)</f>
        <v>1976</v>
      </c>
      <c r="H4" s="2">
        <v>80</v>
      </c>
      <c r="I4" s="2">
        <v>0</v>
      </c>
      <c r="J4" s="2">
        <f>H4+I4</f>
        <v>80</v>
      </c>
      <c r="K4" s="2">
        <f>J4*7.6</f>
        <v>608</v>
      </c>
      <c r="L4" s="9">
        <f t="shared" si="1"/>
        <v>0.3076923076923077</v>
      </c>
      <c r="M4" s="2">
        <v>22.35</v>
      </c>
      <c r="N4" s="2">
        <f>M4*7.6</f>
        <v>169.86</v>
      </c>
      <c r="O4" s="9">
        <f t="shared" si="2"/>
        <v>0.08596153846153846</v>
      </c>
      <c r="P4" s="2">
        <f t="shared" si="3"/>
        <v>1198.1399999999999</v>
      </c>
      <c r="Q4" s="9">
        <f t="shared" si="4"/>
        <v>0.6063461538461538</v>
      </c>
      <c r="R4" s="9">
        <f t="shared" si="5"/>
        <v>0.39365384615384624</v>
      </c>
    </row>
    <row r="5" spans="1:18" ht="15">
      <c r="A5" s="1">
        <v>160</v>
      </c>
      <c r="B5" s="2" t="s">
        <v>3</v>
      </c>
      <c r="C5" s="15">
        <f>A5</f>
        <v>160</v>
      </c>
      <c r="D5" s="15">
        <v>143</v>
      </c>
      <c r="E5" s="13">
        <f>G5/(52*38)</f>
        <v>150.32692307692307</v>
      </c>
      <c r="F5" s="1">
        <f t="shared" si="0"/>
        <v>1976</v>
      </c>
      <c r="G5" s="1">
        <f>$A5*(38*52)-(38*503)</f>
        <v>297046</v>
      </c>
      <c r="H5" s="2">
        <v>2013.98</v>
      </c>
      <c r="I5" s="2">
        <v>55</v>
      </c>
      <c r="J5" s="2">
        <f>H5+I5</f>
        <v>2068.98</v>
      </c>
      <c r="K5" s="2">
        <f>J5*7.6</f>
        <v>15724.248</v>
      </c>
      <c r="L5" s="9">
        <f t="shared" si="1"/>
        <v>0.052935397211206346</v>
      </c>
      <c r="M5" s="2">
        <v>4537.890000000001</v>
      </c>
      <c r="N5" s="2">
        <f>M5*7.6</f>
        <v>34487.96400000001</v>
      </c>
      <c r="O5" s="9">
        <f t="shared" si="2"/>
        <v>0.11610310860944098</v>
      </c>
      <c r="P5" s="2">
        <f t="shared" si="3"/>
        <v>246833.78799999997</v>
      </c>
      <c r="Q5" s="9">
        <f t="shared" si="4"/>
        <v>0.8309614941793526</v>
      </c>
      <c r="R5" s="9">
        <f t="shared" si="5"/>
        <v>0.1690385058206474</v>
      </c>
    </row>
    <row r="6" spans="1:18" ht="15">
      <c r="A6" s="1">
        <v>52</v>
      </c>
      <c r="B6" s="2" t="s">
        <v>12</v>
      </c>
      <c r="C6" s="15">
        <f>A6</f>
        <v>52</v>
      </c>
      <c r="D6" s="15">
        <v>44</v>
      </c>
      <c r="E6" s="13">
        <f>G6/(52*38)</f>
        <v>41.71153846153846</v>
      </c>
      <c r="F6" s="1">
        <f t="shared" si="0"/>
        <v>1976</v>
      </c>
      <c r="G6" s="1">
        <f>$A6*(38*52)-(38*535)</f>
        <v>82422</v>
      </c>
      <c r="H6" s="2">
        <v>433</v>
      </c>
      <c r="I6" s="2">
        <v>0</v>
      </c>
      <c r="J6" s="2">
        <f>H6+I6</f>
        <v>433</v>
      </c>
      <c r="K6" s="2">
        <f>J6*7.6</f>
        <v>3290.7999999999997</v>
      </c>
      <c r="L6" s="9">
        <f t="shared" si="1"/>
        <v>0.039926233287229135</v>
      </c>
      <c r="M6" s="2">
        <v>677.0200000000002</v>
      </c>
      <c r="N6" s="2">
        <f>M6*7.6</f>
        <v>5145.352000000002</v>
      </c>
      <c r="O6" s="9">
        <f t="shared" si="2"/>
        <v>0.06242692485016139</v>
      </c>
      <c r="P6" s="2">
        <f t="shared" si="3"/>
        <v>73985.848</v>
      </c>
      <c r="Q6" s="9">
        <f t="shared" si="4"/>
        <v>0.8976468418626095</v>
      </c>
      <c r="R6" s="9">
        <f t="shared" si="5"/>
        <v>0.10235315813739054</v>
      </c>
    </row>
    <row r="7" spans="1:18" ht="15">
      <c r="A7" s="1">
        <f>SUM(A2:A6)</f>
        <v>270</v>
      </c>
      <c r="B7" s="7" t="s">
        <v>8</v>
      </c>
      <c r="C7" s="15">
        <f>SUM(C2:C6)</f>
        <v>270</v>
      </c>
      <c r="D7" s="15">
        <f>SUM(D2:D6)</f>
        <v>243</v>
      </c>
      <c r="E7" s="13">
        <f>SUM(E2:E6)</f>
        <v>249.88461538461536</v>
      </c>
      <c r="F7" s="1">
        <f t="shared" si="0"/>
        <v>1976</v>
      </c>
      <c r="G7" s="1">
        <f>SUM(G2:G5)</f>
        <v>411350</v>
      </c>
      <c r="H7" s="2">
        <v>3272.87</v>
      </c>
      <c r="I7" s="2">
        <v>55</v>
      </c>
      <c r="J7" s="2">
        <f>SUM(J2:J6)</f>
        <v>3327.87</v>
      </c>
      <c r="K7" s="2">
        <f>SUM(K2:K6)</f>
        <v>25291.811999999998</v>
      </c>
      <c r="L7" s="9">
        <f t="shared" si="1"/>
        <v>0.061484896073903</v>
      </c>
      <c r="M7" s="2">
        <v>7071.590000000002</v>
      </c>
      <c r="N7" s="2">
        <f>SUM(N2:N6)</f>
        <v>53744.084</v>
      </c>
      <c r="O7" s="9">
        <f t="shared" si="2"/>
        <v>0.13065293302540415</v>
      </c>
      <c r="P7" s="2">
        <f t="shared" si="3"/>
        <v>332314.10400000005</v>
      </c>
      <c r="Q7" s="9">
        <f t="shared" si="4"/>
        <v>0.807862170900693</v>
      </c>
      <c r="R7" s="9">
        <f t="shared" si="5"/>
        <v>0.192137829099307</v>
      </c>
    </row>
    <row r="8" spans="1:18" ht="15">
      <c r="A8" s="2"/>
      <c r="B8" s="2"/>
      <c r="C8" s="13"/>
      <c r="D8" s="13"/>
      <c r="E8" s="13"/>
      <c r="F8" s="2"/>
      <c r="G8" s="3"/>
      <c r="H8" s="3"/>
      <c r="I8" s="3"/>
      <c r="J8" s="2"/>
      <c r="K8" s="9">
        <f>K7/G7</f>
        <v>0.061484896073903</v>
      </c>
      <c r="L8" s="3"/>
      <c r="M8" s="3"/>
      <c r="N8" s="9">
        <f>N7/G7</f>
        <v>0.13065293302540415</v>
      </c>
      <c r="O8" s="3"/>
      <c r="P8" s="9">
        <f>P7/G7</f>
        <v>0.807862170900693</v>
      </c>
      <c r="Q8" s="3"/>
      <c r="R8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ignoredErrors>
    <ignoredError sqref="F7 G3 G5 O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Roversi</dc:creator>
  <cp:keywords/>
  <dc:description/>
  <cp:lastModifiedBy>Deborah Mantovani</cp:lastModifiedBy>
  <cp:lastPrinted>2020-06-29T09:01:53Z</cp:lastPrinted>
  <dcterms:created xsi:type="dcterms:W3CDTF">2019-01-21T11:59:16Z</dcterms:created>
  <dcterms:modified xsi:type="dcterms:W3CDTF">2020-06-29T13:36:56Z</dcterms:modified>
  <cp:category/>
  <cp:version/>
  <cp:contentType/>
  <cp:contentStatus/>
</cp:coreProperties>
</file>