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ara.michelini\Desktop\"/>
    </mc:Choice>
  </mc:AlternateContent>
  <xr:revisionPtr revIDLastSave="0" documentId="13_ncr:1_{7E38A768-9DFF-44E5-ADA4-E05B67D5FAB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N10" i="1"/>
  <c r="M10" i="1"/>
  <c r="J10" i="1"/>
  <c r="I10" i="1"/>
  <c r="D9" i="1"/>
  <c r="C9" i="1"/>
  <c r="E9" i="1" s="1"/>
  <c r="D8" i="1"/>
  <c r="C8" i="1"/>
  <c r="E8" i="1" s="1"/>
  <c r="G7" i="1"/>
  <c r="F7" i="1"/>
  <c r="H7" i="1" s="1"/>
  <c r="D7" i="1"/>
  <c r="G6" i="1"/>
  <c r="F6" i="1"/>
  <c r="H6" i="1" s="1"/>
  <c r="D6" i="1"/>
  <c r="D10" i="1" s="1"/>
  <c r="C6" i="1"/>
  <c r="C10" i="1" s="1"/>
  <c r="K7" i="1" l="1"/>
  <c r="L7" i="1" s="1"/>
  <c r="P7" i="1"/>
  <c r="G9" i="1"/>
  <c r="F9" i="1"/>
  <c r="H9" i="1" s="1"/>
  <c r="K6" i="1"/>
  <c r="K10" i="1" s="1"/>
  <c r="P6" i="1"/>
  <c r="G8" i="1"/>
  <c r="G10" i="1" s="1"/>
  <c r="E10" i="1"/>
  <c r="F8" i="1"/>
  <c r="F10" i="1"/>
  <c r="H8" i="1" l="1"/>
  <c r="L6" i="1"/>
  <c r="L10" i="1" s="1"/>
  <c r="K9" i="1"/>
  <c r="L9" i="1" s="1"/>
  <c r="P9" i="1"/>
  <c r="P10" i="1" s="1"/>
  <c r="K8" i="1" l="1"/>
  <c r="L8" i="1"/>
  <c r="H10" i="1"/>
</calcChain>
</file>

<file path=xl/sharedStrings.xml><?xml version="1.0" encoding="utf-8"?>
<sst xmlns="http://schemas.openxmlformats.org/spreadsheetml/2006/main" count="36" uniqueCount="34">
  <si>
    <t>FERROVIE EMILIA ROMAGNA S.R.L. RETRIBUZIONI COMPLESSIVE LORDE DIRIGENTI 2021</t>
  </si>
  <si>
    <t>A</t>
  </si>
  <si>
    <t>B</t>
  </si>
  <si>
    <t>C</t>
  </si>
  <si>
    <t>D</t>
  </si>
  <si>
    <t>E</t>
  </si>
  <si>
    <t>F</t>
  </si>
  <si>
    <t>G</t>
  </si>
  <si>
    <t>H</t>
  </si>
  <si>
    <t>NOMINATIVO</t>
  </si>
  <si>
    <t xml:space="preserve">CCNL NAZIONALE DIRIGENTI </t>
  </si>
  <si>
    <t>INTEGRATIVO AZIENDALE</t>
  </si>
  <si>
    <t>totale retribuzione C+D</t>
  </si>
  <si>
    <t>retribuzione lorda E*12 mens</t>
  </si>
  <si>
    <t>13° - 14° sima E*2 mens</t>
  </si>
  <si>
    <t>Somma F+G</t>
  </si>
  <si>
    <t>PREMIO DI PROUZIONE (MBO)*</t>
  </si>
  <si>
    <t>CONTR.ACC. 11/04/08</t>
  </si>
  <si>
    <t>CONTR.ACC. 11/04/09</t>
  </si>
  <si>
    <t>CONTR.ACC. 11/04/10</t>
  </si>
  <si>
    <t>SOST.AUTO</t>
  </si>
  <si>
    <t>rimborsi spese</t>
  </si>
  <si>
    <t>trasferte</t>
  </si>
  <si>
    <t>totale retr. Annua</t>
  </si>
  <si>
    <t>DOTT. STEFANO MASOLA</t>
  </si>
  <si>
    <t>DIRETTORE GENERALE</t>
  </si>
  <si>
    <t>ING. CARLO ALBERTO LUNGHI</t>
  </si>
  <si>
    <t>DIRIGENTE</t>
  </si>
  <si>
    <t>ING. FABRIZIO MACCARI</t>
  </si>
  <si>
    <t>ING. ISLER STEFANO***</t>
  </si>
  <si>
    <t xml:space="preserve">* Il Premio di Produzione (MBO) viene calcolato, in base all'accordo aziendale, di anno in anno tenendo conto degli obiettivi raggiunti </t>
  </si>
  <si>
    <t>e può essere pari ad un massimo del 30% della massa salariale.</t>
  </si>
  <si>
    <t>***Distacco in RER il Premio è erogato su disposizione della RER</t>
  </si>
  <si>
    <t>N.B. Le funzioni al RUP svolte dai Dirigenti sono ricomprese nella renumerazione di cui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</si>
</sst>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5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/>
    <xf numFmtId="43" fontId="8" fillId="0" borderId="2" xfId="1" applyFont="1" applyBorder="1"/>
    <xf numFmtId="4" fontId="8" fillId="0" borderId="0" xfId="0" applyNumberFormat="1" applyFont="1"/>
    <xf numFmtId="4" fontId="8" fillId="0" borderId="2" xfId="0" applyNumberFormat="1" applyFont="1" applyBorder="1"/>
    <xf numFmtId="43" fontId="8" fillId="0" borderId="2" xfId="1" applyFont="1" applyBorder="1" applyAlignment="1">
      <alignment horizontal="right"/>
    </xf>
    <xf numFmtId="43" fontId="9" fillId="0" borderId="2" xfId="0" applyNumberFormat="1" applyFont="1" applyBorder="1"/>
    <xf numFmtId="43" fontId="10" fillId="0" borderId="2" xfId="0" applyNumberFormat="1" applyFont="1" applyBorder="1"/>
    <xf numFmtId="43" fontId="8" fillId="0" borderId="2" xfId="1" applyFont="1" applyFill="1" applyBorder="1"/>
    <xf numFmtId="43" fontId="8" fillId="0" borderId="2" xfId="0" applyNumberFormat="1" applyFont="1" applyBorder="1"/>
    <xf numFmtId="164" fontId="8" fillId="0" borderId="2" xfId="0" applyNumberFormat="1" applyFont="1" applyBorder="1"/>
    <xf numFmtId="0" fontId="11" fillId="2" borderId="2" xfId="2" applyFont="1" applyFill="1" applyBorder="1"/>
    <xf numFmtId="43" fontId="12" fillId="3" borderId="2" xfId="1" applyFont="1" applyFill="1" applyBorder="1"/>
    <xf numFmtId="43" fontId="12" fillId="3" borderId="2" xfId="0" applyNumberFormat="1" applyFont="1" applyFill="1" applyBorder="1"/>
    <xf numFmtId="43" fontId="1" fillId="0" borderId="0" xfId="0" applyNumberFormat="1" applyFont="1"/>
    <xf numFmtId="0" fontId="1" fillId="0" borderId="0" xfId="0" applyFont="1"/>
    <xf numFmtId="0" fontId="4" fillId="0" borderId="0" xfId="0" applyFont="1"/>
    <xf numFmtId="43" fontId="4" fillId="0" borderId="0" xfId="0" applyNumberFormat="1" applyFont="1"/>
    <xf numFmtId="43" fontId="4" fillId="0" borderId="0" xfId="1" applyFont="1"/>
    <xf numFmtId="43" fontId="0" fillId="0" borderId="0" xfId="0" applyNumberFormat="1"/>
  </cellXfs>
  <cellStyles count="3">
    <cellStyle name="Migliaia" xfId="1" builtinId="3"/>
    <cellStyle name="Normale" xfId="0" builtinId="0"/>
    <cellStyle name="Normale 2" xfId="2" xr:uid="{CF13EAD1-5AB1-49E6-95A2-0B5CCFE9D3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"/>
  <sheetViews>
    <sheetView tabSelected="1" workbookViewId="0">
      <selection activeCell="G18" sqref="G18"/>
    </sheetView>
  </sheetViews>
  <sheetFormatPr defaultRowHeight="15" x14ac:dyDescent="0.25"/>
  <cols>
    <col min="1" max="1" width="23.7109375" customWidth="1"/>
    <col min="2" max="2" width="17.5703125" customWidth="1"/>
    <col min="3" max="3" width="11.42578125" customWidth="1"/>
    <col min="4" max="4" width="12" customWidth="1"/>
    <col min="5" max="5" width="11.5703125" bestFit="1" customWidth="1"/>
    <col min="6" max="6" width="13.42578125" customWidth="1"/>
    <col min="7" max="7" width="11" bestFit="1" customWidth="1"/>
    <col min="8" max="8" width="11.5703125" bestFit="1" customWidth="1"/>
    <col min="9" max="9" width="11.140625" bestFit="1" customWidth="1"/>
    <col min="10" max="10" width="11.5703125" bestFit="1" customWidth="1"/>
    <col min="11" max="11" width="11.85546875" hidden="1" customWidth="1"/>
    <col min="12" max="12" width="11.5703125" hidden="1" customWidth="1"/>
    <col min="13" max="13" width="11.5703125" customWidth="1"/>
    <col min="14" max="14" width="10.5703125" bestFit="1" customWidth="1"/>
    <col min="15" max="15" width="9.5703125" bestFit="1" customWidth="1"/>
    <col min="16" max="16" width="11.5703125" bestFit="1" customWidth="1"/>
  </cols>
  <sheetData>
    <row r="2" spans="1:17" ht="15.75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/>
      <c r="J3" s="4"/>
      <c r="K3" s="4"/>
      <c r="L3" s="4"/>
      <c r="M3" s="4"/>
      <c r="N3" s="5"/>
      <c r="O3" s="5"/>
      <c r="P3" s="5"/>
    </row>
    <row r="4" spans="1:17" s="9" customFormat="1" ht="36" x14ac:dyDescent="0.25">
      <c r="A4" s="6" t="s">
        <v>9</v>
      </c>
      <c r="B4" s="7"/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8" t="s">
        <v>21</v>
      </c>
      <c r="O4" s="8" t="s">
        <v>22</v>
      </c>
      <c r="P4" s="8" t="s">
        <v>23</v>
      </c>
    </row>
    <row r="5" spans="1:17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</row>
    <row r="6" spans="1:17" x14ac:dyDescent="0.25">
      <c r="A6" s="10" t="s">
        <v>24</v>
      </c>
      <c r="B6" s="10" t="s">
        <v>25</v>
      </c>
      <c r="C6" s="11">
        <f>3436.54</f>
        <v>3436.54</v>
      </c>
      <c r="D6" s="11">
        <f>4500</f>
        <v>4500</v>
      </c>
      <c r="E6" s="11">
        <v>7936</v>
      </c>
      <c r="F6" s="11">
        <f>E6*12</f>
        <v>95232</v>
      </c>
      <c r="G6" s="11">
        <f>E6*2</f>
        <v>15872</v>
      </c>
      <c r="H6" s="11">
        <f>F6+G6</f>
        <v>111104</v>
      </c>
      <c r="I6" s="12">
        <v>31998</v>
      </c>
      <c r="J6" s="13">
        <v>1100</v>
      </c>
      <c r="K6" s="14" t="e">
        <f>H6+#REF!+#REF!+I6+J6</f>
        <v>#REF!</v>
      </c>
      <c r="L6" s="15" t="e">
        <f>H6-K6</f>
        <v>#REF!</v>
      </c>
      <c r="M6" s="16"/>
      <c r="N6" s="17">
        <v>1642</v>
      </c>
      <c r="O6" s="18">
        <v>85</v>
      </c>
      <c r="P6" s="19">
        <f>H6+I6+J6+N6+O6+M6</f>
        <v>145929</v>
      </c>
    </row>
    <row r="7" spans="1:17" x14ac:dyDescent="0.25">
      <c r="A7" s="10" t="s">
        <v>26</v>
      </c>
      <c r="B7" s="10" t="s">
        <v>27</v>
      </c>
      <c r="C7" s="11">
        <v>4727.6400000000003</v>
      </c>
      <c r="D7" s="11">
        <f>4000</f>
        <v>4000</v>
      </c>
      <c r="E7" s="11">
        <v>8727</v>
      </c>
      <c r="F7" s="11">
        <f>E7*12</f>
        <v>104724</v>
      </c>
      <c r="G7" s="11">
        <f>E7*2</f>
        <v>17454</v>
      </c>
      <c r="H7" s="11">
        <f>F7+G7</f>
        <v>122178</v>
      </c>
      <c r="I7" s="13">
        <v>21866</v>
      </c>
      <c r="J7" s="13">
        <v>1100</v>
      </c>
      <c r="K7" s="14" t="e">
        <f>H7+#REF!+#REF!+I7+J7</f>
        <v>#REF!</v>
      </c>
      <c r="L7" s="15" t="e">
        <f>H7-K7</f>
        <v>#REF!</v>
      </c>
      <c r="M7" s="15"/>
      <c r="N7" s="17">
        <v>216</v>
      </c>
      <c r="O7" s="17"/>
      <c r="P7" s="19">
        <f>H7+I7+J7+N7+O7</f>
        <v>145360</v>
      </c>
    </row>
    <row r="8" spans="1:17" x14ac:dyDescent="0.25">
      <c r="A8" s="10" t="s">
        <v>28</v>
      </c>
      <c r="B8" s="10" t="s">
        <v>27</v>
      </c>
      <c r="C8" s="11">
        <f>3436.54</f>
        <v>3436.54</v>
      </c>
      <c r="D8" s="11">
        <f>4000</f>
        <v>4000</v>
      </c>
      <c r="E8" s="11">
        <f t="shared" ref="E8:E11" si="0">C8+D8</f>
        <v>7436.54</v>
      </c>
      <c r="F8" s="11">
        <f>E8*12</f>
        <v>89238.48</v>
      </c>
      <c r="G8" s="11">
        <f t="shared" ref="G8:G10" si="1">E8*2</f>
        <v>14873.08</v>
      </c>
      <c r="H8" s="11">
        <f t="shared" ref="H8:H10" si="2">F8+G8</f>
        <v>104111.56</v>
      </c>
      <c r="I8" s="13">
        <v>18938</v>
      </c>
      <c r="J8" s="13">
        <v>1100</v>
      </c>
      <c r="K8" s="14" t="e">
        <f>H8+#REF!+#REF!+I8+J8</f>
        <v>#REF!</v>
      </c>
      <c r="L8" s="15" t="e">
        <f>H8-K8</f>
        <v>#REF!</v>
      </c>
      <c r="M8" s="15"/>
      <c r="N8" s="17">
        <v>1935</v>
      </c>
      <c r="O8" s="17">
        <v>0</v>
      </c>
      <c r="P8" s="18">
        <v>126084</v>
      </c>
    </row>
    <row r="9" spans="1:17" x14ac:dyDescent="0.25">
      <c r="A9" s="10" t="s">
        <v>29</v>
      </c>
      <c r="B9" s="10" t="s">
        <v>27</v>
      </c>
      <c r="C9" s="11">
        <f>(3436.54+1291.1)</f>
        <v>4727.6399999999994</v>
      </c>
      <c r="D9" s="11">
        <f>4500</f>
        <v>4500</v>
      </c>
      <c r="E9" s="11">
        <f t="shared" si="0"/>
        <v>9227.64</v>
      </c>
      <c r="F9" s="11">
        <f>E9*12</f>
        <v>110731.68</v>
      </c>
      <c r="G9" s="11">
        <f t="shared" si="1"/>
        <v>18455.28</v>
      </c>
      <c r="H9" s="11">
        <f t="shared" si="2"/>
        <v>129186.95999999999</v>
      </c>
      <c r="I9" s="13">
        <v>14738</v>
      </c>
      <c r="J9" s="13">
        <v>1100</v>
      </c>
      <c r="K9" s="14" t="e">
        <f>H9+#REF!+#REF!+I9+J9</f>
        <v>#REF!</v>
      </c>
      <c r="L9" s="15" t="e">
        <f>H9-K9</f>
        <v>#REF!</v>
      </c>
      <c r="M9" s="15"/>
      <c r="N9" s="17">
        <v>0</v>
      </c>
      <c r="O9" s="17">
        <v>0</v>
      </c>
      <c r="P9" s="19">
        <f>H9+I9+J9+N9+O9</f>
        <v>145024.95999999999</v>
      </c>
    </row>
    <row r="10" spans="1:17" s="24" customFormat="1" x14ac:dyDescent="0.25">
      <c r="A10" s="20"/>
      <c r="B10" s="20"/>
      <c r="C10" s="21">
        <f t="shared" ref="C10:M10" si="3">SUM(C6:C9)</f>
        <v>16328.36</v>
      </c>
      <c r="D10" s="21">
        <f t="shared" si="3"/>
        <v>17000</v>
      </c>
      <c r="E10" s="21">
        <f t="shared" si="3"/>
        <v>33327.18</v>
      </c>
      <c r="F10" s="21">
        <f t="shared" si="3"/>
        <v>399926.16</v>
      </c>
      <c r="G10" s="21">
        <f t="shared" si="3"/>
        <v>66654.36</v>
      </c>
      <c r="H10" s="21">
        <f t="shared" si="3"/>
        <v>466580.52</v>
      </c>
      <c r="I10" s="21">
        <f t="shared" si="3"/>
        <v>87540</v>
      </c>
      <c r="J10" s="21">
        <f t="shared" si="3"/>
        <v>4400</v>
      </c>
      <c r="K10" s="21" t="e">
        <f t="shared" si="3"/>
        <v>#REF!</v>
      </c>
      <c r="L10" s="21" t="e">
        <f t="shared" si="3"/>
        <v>#REF!</v>
      </c>
      <c r="M10" s="21">
        <f t="shared" si="3"/>
        <v>0</v>
      </c>
      <c r="N10" s="21">
        <f>SUM(N6:N9)</f>
        <v>3793</v>
      </c>
      <c r="O10" s="22">
        <f>SUM(O6:O9)</f>
        <v>85</v>
      </c>
      <c r="P10" s="22">
        <f>SUM(P6:P9)</f>
        <v>562397.96</v>
      </c>
      <c r="Q10" s="23"/>
    </row>
    <row r="11" spans="1:17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7" ht="15.75" x14ac:dyDescent="0.25">
      <c r="A12" s="25"/>
      <c r="B12" s="25"/>
      <c r="C12" s="26"/>
      <c r="D12" s="26"/>
      <c r="E12" s="26"/>
      <c r="F12" s="26"/>
      <c r="G12" s="26"/>
      <c r="H12" s="26"/>
      <c r="I12" s="25"/>
      <c r="J12" s="27"/>
      <c r="K12" s="27"/>
      <c r="L12" s="25"/>
      <c r="M12" s="25"/>
    </row>
    <row r="13" spans="1:17" ht="15.75" x14ac:dyDescent="0.25">
      <c r="C13" s="28"/>
      <c r="D13" s="28"/>
      <c r="E13" s="28"/>
      <c r="F13" s="28"/>
      <c r="G13" s="28"/>
      <c r="H13" s="28"/>
      <c r="I13" s="25"/>
      <c r="J13" s="27"/>
      <c r="K13" s="27"/>
      <c r="L13" s="25"/>
      <c r="M13" s="25"/>
    </row>
    <row r="14" spans="1:17" ht="15.75" x14ac:dyDescent="0.25">
      <c r="I14" s="25"/>
      <c r="J14" s="25"/>
      <c r="K14" s="25"/>
      <c r="L14" s="25"/>
      <c r="M14" s="25"/>
    </row>
    <row r="15" spans="1:17" ht="15.75" x14ac:dyDescent="0.25">
      <c r="A15" t="s">
        <v>30</v>
      </c>
      <c r="I15" s="25"/>
      <c r="J15" s="25"/>
      <c r="K15" s="25"/>
      <c r="L15" s="25"/>
      <c r="M15" s="25"/>
    </row>
    <row r="16" spans="1:17" ht="15.75" x14ac:dyDescent="0.25">
      <c r="A16" t="s">
        <v>31</v>
      </c>
      <c r="I16" s="25"/>
      <c r="J16" s="25"/>
      <c r="K16" s="25"/>
      <c r="L16" s="25"/>
      <c r="M16" s="25"/>
    </row>
    <row r="18" spans="1:1" x14ac:dyDescent="0.25">
      <c r="A18" t="s">
        <v>32</v>
      </c>
    </row>
    <row r="20" spans="1:1" x14ac:dyDescent="0.25">
      <c r="A20" t="s">
        <v>33</v>
      </c>
    </row>
  </sheetData>
  <mergeCells count="1"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Michelini</dc:creator>
  <cp:lastModifiedBy>Sara Michelini</cp:lastModifiedBy>
  <dcterms:created xsi:type="dcterms:W3CDTF">2015-06-05T18:17:20Z</dcterms:created>
  <dcterms:modified xsi:type="dcterms:W3CDTF">2023-04-17T15:24:24Z</dcterms:modified>
</cp:coreProperties>
</file>